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l.Bali\Downloads\"/>
    </mc:Choice>
  </mc:AlternateContent>
  <xr:revisionPtr revIDLastSave="0" documentId="13_ncr:1_{1CFB3091-E0C1-4D5F-B7FB-B4E43A973919}" xr6:coauthVersionLast="47" xr6:coauthVersionMax="47" xr10:uidLastSave="{00000000-0000-0000-0000-000000000000}"/>
  <bookViews>
    <workbookView xWindow="-120" yWindow="-120" windowWidth="29040" windowHeight="15840" xr2:uid="{44C248EB-452B-4CBB-A794-A7C46ED9E132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48" i="1"/>
  <c r="C48" i="1" s="1"/>
  <c r="B43" i="1"/>
  <c r="B42" i="1"/>
  <c r="C43" i="1" s="1"/>
  <c r="C40" i="1"/>
  <c r="D10" i="1" s="1"/>
  <c r="B37" i="1"/>
  <c r="C39" i="1" s="1"/>
  <c r="D9" i="1" s="1"/>
  <c r="B36" i="1"/>
  <c r="B35" i="1" s="1"/>
  <c r="C28" i="1"/>
  <c r="B30" i="1" s="1"/>
  <c r="B28" i="1"/>
  <c r="B19" i="1"/>
  <c r="B11" i="1"/>
  <c r="B10" i="1"/>
  <c r="E8" i="1"/>
  <c r="B8" i="1"/>
  <c r="E7" i="1"/>
  <c r="E12" i="1" s="1"/>
  <c r="E13" i="1" s="1"/>
  <c r="D7" i="1"/>
  <c r="D12" i="1" s="1"/>
  <c r="B7" i="1"/>
  <c r="E6" i="1"/>
  <c r="B6" i="1"/>
  <c r="D5" i="1"/>
  <c r="B5" i="1"/>
  <c r="B4" i="1"/>
  <c r="B49" i="1" l="1"/>
  <c r="B51" i="1" s="1"/>
  <c r="B53" i="1" s="1"/>
  <c r="B55" i="1" s="1"/>
  <c r="C31" i="1"/>
  <c r="D4" i="1"/>
  <c r="D6" i="1" s="1"/>
  <c r="D13" i="1" s="1"/>
  <c r="C36" i="1"/>
  <c r="B12" i="1"/>
  <c r="C49" i="1" l="1"/>
  <c r="C11" i="1"/>
  <c r="C7" i="1"/>
  <c r="C8" i="1"/>
  <c r="C10" i="1"/>
  <c r="C9" i="1"/>
  <c r="B13" i="1"/>
  <c r="C5" i="1" s="1"/>
  <c r="C12" i="1" l="1"/>
  <c r="C4" i="1"/>
  <c r="C13" i="1" l="1"/>
  <c r="C6" i="1"/>
  <c r="F11" i="1" l="1"/>
  <c r="G11" i="1" s="1"/>
  <c r="F8" i="1"/>
  <c r="G8" i="1" s="1"/>
  <c r="F5" i="1"/>
  <c r="G5" i="1" s="1"/>
  <c r="F10" i="1"/>
  <c r="G10" i="1" s="1"/>
  <c r="F7" i="1"/>
  <c r="F4" i="1"/>
  <c r="F9" i="1"/>
  <c r="G9" i="1" s="1"/>
  <c r="F12" i="1" l="1"/>
  <c r="G7" i="1"/>
  <c r="F6" i="1"/>
  <c r="G6" i="1" s="1"/>
  <c r="G4" i="1"/>
  <c r="F13" i="1" l="1"/>
  <c r="G13" i="1" s="1"/>
  <c r="G14" i="1" s="1"/>
  <c r="G12" i="1"/>
</calcChain>
</file>

<file path=xl/sharedStrings.xml><?xml version="1.0" encoding="utf-8"?>
<sst xmlns="http://schemas.openxmlformats.org/spreadsheetml/2006/main" count="52" uniqueCount="50">
  <si>
    <t>COSTI CONTABILIZZATI ANNO 2020</t>
  </si>
  <si>
    <t>SERVIZI</t>
  </si>
  <si>
    <t>COSTI PERSONALE</t>
  </si>
  <si>
    <t>SPESE GENERALI</t>
  </si>
  <si>
    <t>ALTRI COSTI DIRETTI</t>
  </si>
  <si>
    <t>Q. AMM. IMMOBILI</t>
  </si>
  <si>
    <t>IMPOSTE, ONERI, INTERESSI</t>
  </si>
  <si>
    <t>TOTALE</t>
  </si>
  <si>
    <t>Gestione alloggi erp/ers comunali</t>
  </si>
  <si>
    <t xml:space="preserve">Manutenzione e Costruzione alloggi erp/ers </t>
  </si>
  <si>
    <t>TOTALE COSTI CONTABILIZZATI ATTIVITA' E.R.P./E.R.S.</t>
  </si>
  <si>
    <t>Gestione alloggi proprietà ACER</t>
  </si>
  <si>
    <t xml:space="preserve">Gestione immobili non abitativi </t>
  </si>
  <si>
    <t>Prestazioni tecniche per conto terzi</t>
  </si>
  <si>
    <t xml:space="preserve">Servizio di Emergenza Abitativa </t>
  </si>
  <si>
    <t>Servizio di Amministrazione Condominiale</t>
  </si>
  <si>
    <t>TOTALE COSTI CONTABILIZZATI ALTRE ATTIVITA'</t>
  </si>
  <si>
    <t>TOTALE COMPLESSIVO COSTI CONTABILIZZATI</t>
  </si>
  <si>
    <t>ALLOGGI ERP/ERS PROPRIETA' COMUNALE</t>
  </si>
  <si>
    <t>ALLOGGI ACER</t>
  </si>
  <si>
    <t>IMMOBILI NON ABITATIVI</t>
  </si>
  <si>
    <t>SPESE DEL PERSONALE</t>
  </si>
  <si>
    <t>Amministrazione</t>
  </si>
  <si>
    <t>Affari Generali e Utenza</t>
  </si>
  <si>
    <t>Emergenza Abitativa</t>
  </si>
  <si>
    <t>Amministraz. Condomin.</t>
  </si>
  <si>
    <t>Manutenzioni</t>
  </si>
  <si>
    <t>Nuove Costruzioni</t>
  </si>
  <si>
    <t>Totali</t>
  </si>
  <si>
    <t>SPESE GENERALI 308.001</t>
  </si>
  <si>
    <t>Q.AMM.TO MOBILI 314</t>
  </si>
  <si>
    <t>SPESE AMMINISTRAZIONE STABILI ACER 308.002</t>
  </si>
  <si>
    <t>SPESE MANUTENZIONE STABILI ACER 308.003</t>
  </si>
  <si>
    <t>SPESE PER SERVIZI A RIMBORSO ACER 308.004</t>
  </si>
  <si>
    <t>COSTI CONCESSIONI COMUNI 330 - AMMINISTRAZIONE</t>
  </si>
  <si>
    <t>COSTI CONCESSIONI COMUNI 330 - MANUTENZIONE</t>
  </si>
  <si>
    <t>SPESE PER INTERVENTI EDILIZI 308.005-308.003.006003</t>
  </si>
  <si>
    <t>SPESE PER N.C. 305</t>
  </si>
  <si>
    <t>SPESE PER M.S. 306</t>
  </si>
  <si>
    <t>SPESE PER EMERGENZA ABITATIVA 308.006</t>
  </si>
  <si>
    <t>QUOTE AMM.TO IMMOBILI 312 - ABITATIVI</t>
  </si>
  <si>
    <t>QUOTE AMM.TO IMMOBILI 312 - NON ABITATIVI</t>
  </si>
  <si>
    <t>ACCANTONAMENTI 316</t>
  </si>
  <si>
    <t>PERDITE PER RIENTRI 317</t>
  </si>
  <si>
    <t>SP. DIVERSE E SOPRAVV.PASSIVE 319</t>
  </si>
  <si>
    <t>MINUSVALENZE PATRIMONIALI 320</t>
  </si>
  <si>
    <t>IMPOSTE E TASSE 321</t>
  </si>
  <si>
    <t xml:space="preserve">TOTALE </t>
  </si>
  <si>
    <t>INTERESSI</t>
  </si>
  <si>
    <t>TOTALE COSTI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</si>
</sst>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€-2]\ #,##0.00;[Red]\-[$€-2]\ #,##0.00"/>
    <numFmt numFmtId="165" formatCode="_-* #,##0.00\ _€_-;\-* #,##0.00\ _€_-;_-* &quot;-&quot;??\ _€_-;_-@_-"/>
  </numFmts>
  <fonts count="9" x14ac:knownFonts="1">
    <font>
      <sz val="10"/>
      <color theme="1"/>
      <name val="Palatino Linotype"/>
      <family val="2"/>
    </font>
    <font>
      <sz val="10"/>
      <color theme="1"/>
      <name val="Palatino Linotype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43" fontId="0" fillId="0" borderId="0" xfId="1" applyFont="1"/>
    <xf numFmtId="43" fontId="3" fillId="0" borderId="0" xfId="1" applyFont="1"/>
    <xf numFmtId="165" fontId="0" fillId="0" borderId="0" xfId="0" applyNumberFormat="1"/>
    <xf numFmtId="0" fontId="5" fillId="0" borderId="0" xfId="0" applyFont="1"/>
    <xf numFmtId="43" fontId="4" fillId="0" borderId="0" xfId="1" applyFont="1"/>
    <xf numFmtId="43" fontId="4" fillId="0" borderId="1" xfId="1" applyFont="1" applyBorder="1"/>
    <xf numFmtId="43" fontId="3" fillId="0" borderId="1" xfId="1" applyFont="1" applyBorder="1"/>
    <xf numFmtId="0" fontId="6" fillId="0" borderId="0" xfId="0" applyFont="1"/>
    <xf numFmtId="43" fontId="7" fillId="0" borderId="1" xfId="1" applyFont="1" applyBorder="1"/>
    <xf numFmtId="43" fontId="7" fillId="0" borderId="0" xfId="1" applyFont="1"/>
    <xf numFmtId="43" fontId="4" fillId="0" borderId="2" xfId="1" applyFont="1" applyBorder="1"/>
    <xf numFmtId="43" fontId="3" fillId="0" borderId="2" xfId="1" applyFont="1" applyBorder="1"/>
    <xf numFmtId="43" fontId="3" fillId="0" borderId="0" xfId="0" applyNumberFormat="1" applyFont="1"/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99A8-FA14-461A-BD14-2402FBBC79BE}">
  <dimension ref="A1:H55"/>
  <sheetViews>
    <sheetView tabSelected="1" zoomScaleNormal="100" workbookViewId="0">
      <selection activeCell="E21" sqref="E21"/>
    </sheetView>
  </sheetViews>
  <sheetFormatPr defaultRowHeight="15" x14ac:dyDescent="0.3"/>
  <cols>
    <col min="1" max="1" width="52" bestFit="1" customWidth="1"/>
    <col min="2" max="4" width="13.28515625" bestFit="1" customWidth="1"/>
    <col min="5" max="5" width="11.5703125" bestFit="1" customWidth="1"/>
    <col min="6" max="6" width="16.28515625" bestFit="1" customWidth="1"/>
    <col min="7" max="7" width="13.28515625" bestFit="1" customWidth="1"/>
    <col min="8" max="8" width="12.5703125" bestFit="1" customWidth="1"/>
  </cols>
  <sheetData>
    <row r="1" spans="1:8" ht="16.5" x14ac:dyDescent="0.3">
      <c r="B1" s="18" t="s">
        <v>0</v>
      </c>
      <c r="C1" s="18"/>
      <c r="D1" s="18"/>
    </row>
    <row r="3" spans="1:8" s="21" customFormat="1" ht="32.25" customHeight="1" x14ac:dyDescent="0.3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</row>
    <row r="4" spans="1:8" x14ac:dyDescent="0.3">
      <c r="A4" t="s">
        <v>8</v>
      </c>
      <c r="B4" s="2">
        <f>(B22+B23)/B19*B16</f>
        <v>655040.17586098774</v>
      </c>
      <c r="C4" s="2">
        <f>$C$31/$B$13*B4</f>
        <v>202411.78567009876</v>
      </c>
      <c r="D4" s="2">
        <f>B35</f>
        <v>3418067.62</v>
      </c>
      <c r="E4" s="2">
        <v>0</v>
      </c>
      <c r="F4" s="2">
        <f>(($C$48+$B$52)/($C$13+$D$13+$E$13)*(C4+D4+E4))</f>
        <v>500345.91220384231</v>
      </c>
      <c r="G4" s="2">
        <f>SUM(B4:F4)</f>
        <v>4775865.4937349297</v>
      </c>
      <c r="H4" s="2"/>
    </row>
    <row r="5" spans="1:8" x14ac:dyDescent="0.3">
      <c r="A5" t="s">
        <v>9</v>
      </c>
      <c r="B5" s="2">
        <f>(B26+B27)/B19*B16</f>
        <v>388052.06369702314</v>
      </c>
      <c r="C5" s="2">
        <f>$C$31/$B$13*B5</f>
        <v>119910.67729951028</v>
      </c>
      <c r="D5" s="2">
        <f>B36</f>
        <v>876648.8</v>
      </c>
      <c r="E5" s="2">
        <v>0</v>
      </c>
      <c r="F5" s="2">
        <f>(($C$48+$B$52)/($C$13+$D$13+$E$13)*(C5+D5+E5))</f>
        <v>137723.32469393496</v>
      </c>
      <c r="G5" s="2">
        <f t="shared" ref="G5:G13" si="0">SUM(B5:F5)</f>
        <v>1522334.8656904683</v>
      </c>
    </row>
    <row r="6" spans="1:8" x14ac:dyDescent="0.3">
      <c r="A6" t="s">
        <v>10</v>
      </c>
      <c r="B6" s="2">
        <f>B4+B5</f>
        <v>1043092.2395580108</v>
      </c>
      <c r="C6" s="2">
        <f t="shared" ref="C6:F6" si="1">C4+C5</f>
        <v>322322.46296960907</v>
      </c>
      <c r="D6" s="2">
        <f t="shared" si="1"/>
        <v>4294716.42</v>
      </c>
      <c r="E6" s="2">
        <f t="shared" si="1"/>
        <v>0</v>
      </c>
      <c r="F6" s="2">
        <f t="shared" si="1"/>
        <v>638069.2368977773</v>
      </c>
      <c r="G6" s="2">
        <f t="shared" si="0"/>
        <v>6298200.3594253976</v>
      </c>
    </row>
    <row r="7" spans="1:8" x14ac:dyDescent="0.3">
      <c r="A7" t="s">
        <v>11</v>
      </c>
      <c r="B7" s="2">
        <f>(B22+B23+B26+B27)/B19*B17</f>
        <v>42760.868084802882</v>
      </c>
      <c r="C7" s="2">
        <f>$C$31/$B$13*B7</f>
        <v>13213.393597533033</v>
      </c>
      <c r="D7" s="2">
        <f>B32+B33+B34</f>
        <v>198192.3</v>
      </c>
      <c r="E7" s="2">
        <f>B42</f>
        <v>63525.12000000001</v>
      </c>
      <c r="F7" s="2">
        <f>(($C$48+$B$52)/($C$13+$D$13+$E$13)*(C7+D7+E7))</f>
        <v>37995.108743600686</v>
      </c>
      <c r="G7" s="2">
        <f t="shared" si="0"/>
        <v>355686.79042593658</v>
      </c>
    </row>
    <row r="8" spans="1:8" x14ac:dyDescent="0.3">
      <c r="A8" t="s">
        <v>12</v>
      </c>
      <c r="B8" s="2">
        <f>(B22+B23+B26+B27)/B19*B18</f>
        <v>25019.656858129347</v>
      </c>
      <c r="C8" s="2">
        <f>$C$31/$B$13*B8</f>
        <v>7731.2409347267758</v>
      </c>
      <c r="D8" s="2">
        <v>0</v>
      </c>
      <c r="E8" s="2">
        <f>B43</f>
        <v>98946.08</v>
      </c>
      <c r="F8" s="2">
        <f>(($C$48+$B$52)/($C$13+$D$13+$E$13)*(C8+D8+E8))</f>
        <v>14742.677826299874</v>
      </c>
      <c r="G8" s="2">
        <f t="shared" si="0"/>
        <v>146439.65561915599</v>
      </c>
    </row>
    <row r="9" spans="1:8" x14ac:dyDescent="0.3">
      <c r="A9" t="s">
        <v>13</v>
      </c>
      <c r="B9" s="2">
        <v>0</v>
      </c>
      <c r="C9" s="2">
        <f>$C$31/$B$13*B9</f>
        <v>0</v>
      </c>
      <c r="D9" s="2">
        <f>C39</f>
        <v>124940.48</v>
      </c>
      <c r="E9" s="2">
        <v>0</v>
      </c>
      <c r="F9" s="2">
        <f>(($C$48+$B$52)/($C$13+$D$13+$E$13)*(C9+D9+E9))</f>
        <v>17266.624508036821</v>
      </c>
      <c r="G9" s="2">
        <f t="shared" si="0"/>
        <v>142207.10450803681</v>
      </c>
    </row>
    <row r="10" spans="1:8" x14ac:dyDescent="0.3">
      <c r="A10" t="s">
        <v>14</v>
      </c>
      <c r="B10" s="2">
        <f>B24</f>
        <v>87313.564551427975</v>
      </c>
      <c r="C10" s="2">
        <f>$C$31/$B$13*B10</f>
        <v>26980.474122592736</v>
      </c>
      <c r="D10" s="2">
        <f>C40</f>
        <v>97.5</v>
      </c>
      <c r="E10" s="2">
        <v>0</v>
      </c>
      <c r="F10" s="2">
        <f>(($C$48+$B$52)/($C$13+$D$13+$E$13)*(C10+D10+E10))</f>
        <v>3742.1435519788829</v>
      </c>
      <c r="G10" s="2">
        <f t="shared" si="0"/>
        <v>118133.68222599958</v>
      </c>
    </row>
    <row r="11" spans="1:8" x14ac:dyDescent="0.3">
      <c r="A11" t="s">
        <v>15</v>
      </c>
      <c r="B11" s="2">
        <f>B25</f>
        <v>164705.66094762908</v>
      </c>
      <c r="C11" s="2">
        <f>$C$31/$B$13*B11</f>
        <v>50895.148375537967</v>
      </c>
      <c r="D11" s="2">
        <v>0</v>
      </c>
      <c r="E11" s="2">
        <v>0</v>
      </c>
      <c r="F11" s="2">
        <f>(($C$48+$B$52)/($C$13+$D$13+$E$13)*(C11+D11+E11))</f>
        <v>7033.6484723064477</v>
      </c>
      <c r="G11" s="2">
        <f t="shared" si="0"/>
        <v>222634.45779547349</v>
      </c>
    </row>
    <row r="12" spans="1:8" x14ac:dyDescent="0.3">
      <c r="A12" t="s">
        <v>16</v>
      </c>
      <c r="B12" s="2">
        <f>B7+B8+B9+B10+B11</f>
        <v>319799.75044198928</v>
      </c>
      <c r="C12" s="2">
        <f t="shared" ref="C12:F12" si="2">C7+C8+C9+C10+C11</f>
        <v>98820.257030390523</v>
      </c>
      <c r="D12" s="2">
        <f t="shared" si="2"/>
        <v>323230.27999999997</v>
      </c>
      <c r="E12" s="2">
        <f t="shared" si="2"/>
        <v>162471.20000000001</v>
      </c>
      <c r="F12" s="2">
        <f t="shared" si="2"/>
        <v>80780.203102222717</v>
      </c>
      <c r="G12" s="2">
        <f t="shared" si="0"/>
        <v>985101.69057460257</v>
      </c>
    </row>
    <row r="13" spans="1:8" ht="15.75" x14ac:dyDescent="0.3">
      <c r="A13" s="1" t="s">
        <v>17</v>
      </c>
      <c r="B13" s="3">
        <f>B12+B6</f>
        <v>1362891.9900000002</v>
      </c>
      <c r="C13" s="3">
        <f t="shared" ref="C13:F13" si="3">C12+C6</f>
        <v>421142.71999999962</v>
      </c>
      <c r="D13" s="3">
        <f t="shared" si="3"/>
        <v>4617946.7</v>
      </c>
      <c r="E13" s="3">
        <f t="shared" si="3"/>
        <v>162471.20000000001</v>
      </c>
      <c r="F13" s="3">
        <f t="shared" si="3"/>
        <v>718849.44000000006</v>
      </c>
      <c r="G13" s="3">
        <f t="shared" si="0"/>
        <v>7283302.0500000007</v>
      </c>
    </row>
    <row r="14" spans="1:8" x14ac:dyDescent="0.3">
      <c r="G14" s="2" t="b">
        <f>G13=B53</f>
        <v>1</v>
      </c>
    </row>
    <row r="16" spans="1:8" x14ac:dyDescent="0.3">
      <c r="A16" t="s">
        <v>18</v>
      </c>
      <c r="B16" s="4">
        <v>2293</v>
      </c>
    </row>
    <row r="17" spans="1:4" x14ac:dyDescent="0.3">
      <c r="A17" t="s">
        <v>19</v>
      </c>
      <c r="B17" s="4">
        <v>94</v>
      </c>
    </row>
    <row r="18" spans="1:4" x14ac:dyDescent="0.3">
      <c r="A18" t="s">
        <v>20</v>
      </c>
      <c r="B18" s="4">
        <v>55</v>
      </c>
    </row>
    <row r="19" spans="1:4" x14ac:dyDescent="0.3">
      <c r="A19" t="s">
        <v>7</v>
      </c>
      <c r="B19" s="4">
        <f>SUM(B16:B18)</f>
        <v>2442</v>
      </c>
    </row>
    <row r="20" spans="1:4" x14ac:dyDescent="0.3">
      <c r="B20" s="4"/>
    </row>
    <row r="21" spans="1:4" x14ac:dyDescent="0.3">
      <c r="A21" t="s">
        <v>21</v>
      </c>
      <c r="B21" s="4"/>
    </row>
    <row r="22" spans="1:4" x14ac:dyDescent="0.3">
      <c r="A22" t="s">
        <v>22</v>
      </c>
      <c r="B22" s="4">
        <v>439318.49701576564</v>
      </c>
    </row>
    <row r="23" spans="1:4" x14ac:dyDescent="0.3">
      <c r="A23" t="s">
        <v>23</v>
      </c>
      <c r="B23" s="4">
        <v>258286.43514844368</v>
      </c>
    </row>
    <row r="24" spans="1:4" x14ac:dyDescent="0.3">
      <c r="A24" t="s">
        <v>24</v>
      </c>
      <c r="B24" s="4">
        <v>87313.564551427975</v>
      </c>
    </row>
    <row r="25" spans="1:4" x14ac:dyDescent="0.3">
      <c r="A25" t="s">
        <v>25</v>
      </c>
      <c r="B25" s="4">
        <v>164705.66094762908</v>
      </c>
    </row>
    <row r="26" spans="1:4" x14ac:dyDescent="0.3">
      <c r="A26" t="s">
        <v>26</v>
      </c>
      <c r="B26" s="4">
        <v>219171.35483773914</v>
      </c>
    </row>
    <row r="27" spans="1:4" x14ac:dyDescent="0.3">
      <c r="A27" t="s">
        <v>27</v>
      </c>
      <c r="B27" s="4">
        <v>194096.47749899462</v>
      </c>
    </row>
    <row r="28" spans="1:4" ht="15.75" x14ac:dyDescent="0.3">
      <c r="A28" t="s">
        <v>28</v>
      </c>
      <c r="B28" s="5">
        <f>SUM(B22:B27)</f>
        <v>1362891.9900000002</v>
      </c>
      <c r="C28" s="4">
        <f>B28-1345993.14</f>
        <v>16898.850000000326</v>
      </c>
      <c r="D28" s="6"/>
    </row>
    <row r="29" spans="1:4" x14ac:dyDescent="0.3">
      <c r="B29" s="4"/>
      <c r="C29" s="4"/>
    </row>
    <row r="30" spans="1:4" ht="15.75" x14ac:dyDescent="0.3">
      <c r="A30" s="7" t="s">
        <v>29</v>
      </c>
      <c r="B30" s="8">
        <f>421255.97-C28</f>
        <v>404357.11999999965</v>
      </c>
      <c r="C30" s="4"/>
    </row>
    <row r="31" spans="1:4" ht="15.75" x14ac:dyDescent="0.3">
      <c r="A31" s="7" t="s">
        <v>30</v>
      </c>
      <c r="B31" s="9">
        <v>16785.599999999999</v>
      </c>
      <c r="C31" s="10">
        <f>B30+B31</f>
        <v>421142.71999999962</v>
      </c>
    </row>
    <row r="32" spans="1:4" ht="15.75" x14ac:dyDescent="0.3">
      <c r="A32" s="11" t="s">
        <v>31</v>
      </c>
      <c r="B32" s="8">
        <v>92587</v>
      </c>
      <c r="C32" s="4"/>
    </row>
    <row r="33" spans="1:3" ht="15.75" x14ac:dyDescent="0.3">
      <c r="A33" s="11" t="s">
        <v>32</v>
      </c>
      <c r="B33" s="8">
        <v>98779.98</v>
      </c>
      <c r="C33" s="4"/>
    </row>
    <row r="34" spans="1:3" ht="15.75" x14ac:dyDescent="0.3">
      <c r="A34" s="11" t="s">
        <v>33</v>
      </c>
      <c r="B34" s="8">
        <v>6825.32</v>
      </c>
      <c r="C34" s="4"/>
    </row>
    <row r="35" spans="1:3" ht="15.75" x14ac:dyDescent="0.3">
      <c r="A35" s="11" t="s">
        <v>34</v>
      </c>
      <c r="B35" s="8">
        <f>4294716.42-B36</f>
        <v>3418067.62</v>
      </c>
      <c r="C35" s="5"/>
    </row>
    <row r="36" spans="1:3" ht="15.75" x14ac:dyDescent="0.3">
      <c r="A36" s="11" t="s">
        <v>35</v>
      </c>
      <c r="B36" s="12">
        <f>0+876648.8</f>
        <v>876648.8</v>
      </c>
      <c r="C36" s="10">
        <f>B32+B33+B34+B35+B36</f>
        <v>4492908.72</v>
      </c>
    </row>
    <row r="37" spans="1:3" ht="15.75" x14ac:dyDescent="0.3">
      <c r="A37" s="7" t="s">
        <v>36</v>
      </c>
      <c r="B37" s="13">
        <f>107794.43+17146.05</f>
        <v>124940.48</v>
      </c>
      <c r="C37" s="4"/>
    </row>
    <row r="38" spans="1:3" ht="15.75" x14ac:dyDescent="0.3">
      <c r="A38" s="7" t="s">
        <v>37</v>
      </c>
      <c r="B38" s="8">
        <v>0</v>
      </c>
      <c r="C38" s="4"/>
    </row>
    <row r="39" spans="1:3" ht="15.75" x14ac:dyDescent="0.3">
      <c r="A39" s="7" t="s">
        <v>38</v>
      </c>
      <c r="B39" s="9">
        <v>0</v>
      </c>
      <c r="C39" s="10">
        <f>B37+B38+B39</f>
        <v>124940.48</v>
      </c>
    </row>
    <row r="40" spans="1:3" ht="15.75" x14ac:dyDescent="0.3">
      <c r="A40" s="11" t="s">
        <v>39</v>
      </c>
      <c r="B40" s="14">
        <v>97.5</v>
      </c>
      <c r="C40" s="15">
        <f>B40</f>
        <v>97.5</v>
      </c>
    </row>
    <row r="41" spans="1:3" ht="15.75" x14ac:dyDescent="0.3">
      <c r="A41" s="11"/>
      <c r="B41" s="8"/>
      <c r="C41" s="5"/>
    </row>
    <row r="42" spans="1:3" ht="15.75" x14ac:dyDescent="0.3">
      <c r="A42" s="7" t="s">
        <v>40</v>
      </c>
      <c r="B42" s="8">
        <f>162471.2-B43</f>
        <v>63525.12000000001</v>
      </c>
      <c r="C42" s="4"/>
    </row>
    <row r="43" spans="1:3" ht="15.75" x14ac:dyDescent="0.3">
      <c r="A43" s="7" t="s">
        <v>41</v>
      </c>
      <c r="B43" s="9">
        <f>57282.98+41663.1</f>
        <v>98946.08</v>
      </c>
      <c r="C43" s="10">
        <f>B42+B43</f>
        <v>162471.20000000001</v>
      </c>
    </row>
    <row r="44" spans="1:3" ht="15.75" x14ac:dyDescent="0.3">
      <c r="A44" s="11" t="s">
        <v>42</v>
      </c>
      <c r="B44" s="8">
        <v>292573.3</v>
      </c>
      <c r="C44" s="4"/>
    </row>
    <row r="45" spans="1:3" ht="15.75" x14ac:dyDescent="0.3">
      <c r="A45" s="11" t="s">
        <v>43</v>
      </c>
      <c r="B45" s="8">
        <v>0</v>
      </c>
      <c r="C45" s="4"/>
    </row>
    <row r="46" spans="1:3" ht="15.75" x14ac:dyDescent="0.3">
      <c r="A46" s="11" t="s">
        <v>44</v>
      </c>
      <c r="B46" s="8">
        <v>16916.400000000001</v>
      </c>
      <c r="C46" s="4"/>
    </row>
    <row r="47" spans="1:3" ht="15.75" x14ac:dyDescent="0.3">
      <c r="A47" s="11" t="s">
        <v>45</v>
      </c>
      <c r="B47" s="8">
        <v>40.57</v>
      </c>
      <c r="C47" s="4"/>
    </row>
    <row r="48" spans="1:3" ht="15.75" x14ac:dyDescent="0.3">
      <c r="A48" s="11" t="s">
        <v>46</v>
      </c>
      <c r="B48" s="9">
        <f>588526.73-196530.74</f>
        <v>391995.99</v>
      </c>
      <c r="C48" s="10">
        <f>SUM(B44:B48)</f>
        <v>701526.26</v>
      </c>
    </row>
    <row r="49" spans="1:3" ht="15.75" x14ac:dyDescent="0.3">
      <c r="A49" s="11" t="s">
        <v>7</v>
      </c>
      <c r="B49" s="16">
        <f>SUM(B30:B48)</f>
        <v>5903086.8800000008</v>
      </c>
      <c r="C49" s="16">
        <f>SUM(C30:C48)</f>
        <v>5903086.8799999999</v>
      </c>
    </row>
    <row r="50" spans="1:3" x14ac:dyDescent="0.3">
      <c r="C50" s="4"/>
    </row>
    <row r="51" spans="1:3" ht="15.75" x14ac:dyDescent="0.3">
      <c r="A51" s="17" t="s">
        <v>47</v>
      </c>
      <c r="B51" s="8">
        <f>B49+B28</f>
        <v>7265978.870000001</v>
      </c>
      <c r="C51" s="4"/>
    </row>
    <row r="52" spans="1:3" ht="15.75" x14ac:dyDescent="0.3">
      <c r="A52" s="17" t="s">
        <v>48</v>
      </c>
      <c r="B52" s="8">
        <f>8658.7+8664.48</f>
        <v>17323.18</v>
      </c>
      <c r="C52" s="4"/>
    </row>
    <row r="53" spans="1:3" ht="15.75" x14ac:dyDescent="0.3">
      <c r="A53" s="17" t="s">
        <v>49</v>
      </c>
      <c r="B53" s="8">
        <f>B51+B52</f>
        <v>7283302.0500000007</v>
      </c>
    </row>
    <row r="54" spans="1:3" ht="15.75" x14ac:dyDescent="0.3">
      <c r="B54" s="8"/>
    </row>
    <row r="55" spans="1:3" x14ac:dyDescent="0.3">
      <c r="B55" s="6">
        <f>B53-7479832.79+196530.74</f>
        <v>6.9849193096160889E-10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</dc:creator>
  <cp:lastModifiedBy>Nikoll Bali</cp:lastModifiedBy>
  <cp:lastPrinted>2021-06-03T11:41:11Z</cp:lastPrinted>
  <dcterms:created xsi:type="dcterms:W3CDTF">2021-05-05T12:21:05Z</dcterms:created>
  <dcterms:modified xsi:type="dcterms:W3CDTF">2021-06-03T11:42:38Z</dcterms:modified>
</cp:coreProperties>
</file>